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Φύλλο1" sheetId="1" r:id="rId1"/>
    <sheet name="Φύλλο2" sheetId="2" r:id="rId2"/>
    <sheet name="Φύλλο3" sheetId="3" r:id="rId3"/>
  </sheets>
  <calcPr calcId="145621"/>
</workbook>
</file>

<file path=xl/calcChain.xml><?xml version="1.0" encoding="utf-8"?>
<calcChain xmlns="http://schemas.openxmlformats.org/spreadsheetml/2006/main">
  <c r="H10" i="1" l="1"/>
  <c r="H11" i="1"/>
  <c r="H13" i="1"/>
  <c r="H14" i="1"/>
  <c r="H16" i="1"/>
  <c r="H17" i="1"/>
  <c r="H19" i="1"/>
  <c r="H20" i="1"/>
  <c r="H22" i="1"/>
  <c r="H23" i="1"/>
  <c r="H25" i="1"/>
  <c r="H26" i="1"/>
  <c r="H28" i="1"/>
  <c r="H29" i="1"/>
  <c r="H8" i="1"/>
  <c r="H7" i="1"/>
  <c r="H6" i="1"/>
  <c r="N28" i="1" l="1"/>
  <c r="O28" i="1" s="1"/>
  <c r="P28" i="1" s="1"/>
  <c r="Q28" i="1" s="1"/>
  <c r="R28" i="1" s="1"/>
  <c r="N29" i="1"/>
  <c r="O29" i="1" s="1"/>
  <c r="P29" i="1" s="1"/>
  <c r="Q29" i="1" s="1"/>
  <c r="R29" i="1" s="1"/>
  <c r="I28" i="1"/>
  <c r="J28" i="1" s="1"/>
  <c r="K28" i="1" s="1"/>
  <c r="I29" i="1"/>
  <c r="J29" i="1" s="1"/>
  <c r="K29" i="1" s="1"/>
  <c r="E28" i="1"/>
  <c r="E29" i="1"/>
  <c r="N23" i="1"/>
  <c r="O23" i="1" s="1"/>
  <c r="P23" i="1" s="1"/>
  <c r="Q23" i="1" s="1"/>
  <c r="R23" i="1" s="1"/>
  <c r="N22" i="1"/>
  <c r="O22" i="1" s="1"/>
  <c r="P22" i="1" s="1"/>
  <c r="Q22" i="1" s="1"/>
  <c r="R22" i="1" s="1"/>
  <c r="I22" i="1"/>
  <c r="J22" i="1" s="1"/>
  <c r="K22" i="1" s="1"/>
  <c r="I23" i="1"/>
  <c r="J23" i="1" s="1"/>
  <c r="K23" i="1" s="1"/>
  <c r="E22" i="1"/>
  <c r="E23" i="1"/>
  <c r="N25" i="1"/>
  <c r="O25" i="1" s="1"/>
  <c r="P25" i="1" s="1"/>
  <c r="Q25" i="1" s="1"/>
  <c r="R25" i="1" s="1"/>
  <c r="N26" i="1"/>
  <c r="O26" i="1" s="1"/>
  <c r="P26" i="1" s="1"/>
  <c r="Q26" i="1" s="1"/>
  <c r="R26" i="1" s="1"/>
  <c r="I25" i="1"/>
  <c r="J25" i="1" s="1"/>
  <c r="K25" i="1" s="1"/>
  <c r="I26" i="1"/>
  <c r="J26" i="1" s="1"/>
  <c r="K26" i="1" s="1"/>
  <c r="E25" i="1"/>
  <c r="E26" i="1"/>
  <c r="N20" i="1"/>
  <c r="O20" i="1" s="1"/>
  <c r="P20" i="1" s="1"/>
  <c r="Q20" i="1" s="1"/>
  <c r="R20" i="1" s="1"/>
  <c r="N19" i="1"/>
  <c r="O19" i="1" s="1"/>
  <c r="P19" i="1" s="1"/>
  <c r="Q19" i="1" s="1"/>
  <c r="R19" i="1" s="1"/>
  <c r="I19" i="1"/>
  <c r="J19" i="1" s="1"/>
  <c r="K19" i="1" s="1"/>
  <c r="I20" i="1"/>
  <c r="J20" i="1" s="1"/>
  <c r="K20" i="1" s="1"/>
  <c r="E19" i="1"/>
  <c r="E20" i="1"/>
  <c r="D16" i="1"/>
  <c r="N16" i="1" s="1"/>
  <c r="O16" i="1" s="1"/>
  <c r="P16" i="1" s="1"/>
  <c r="Q16" i="1" s="1"/>
  <c r="R16" i="1" s="1"/>
  <c r="D17" i="1"/>
  <c r="I17" i="1" s="1"/>
  <c r="J17" i="1" s="1"/>
  <c r="K17" i="1" s="1"/>
  <c r="D13" i="1"/>
  <c r="N13" i="1" s="1"/>
  <c r="O13" i="1" s="1"/>
  <c r="P13" i="1" s="1"/>
  <c r="Q13" i="1" s="1"/>
  <c r="R13" i="1" s="1"/>
  <c r="D14" i="1"/>
  <c r="E14" i="1" s="1"/>
  <c r="D10" i="1"/>
  <c r="E10" i="1" s="1"/>
  <c r="D11" i="1"/>
  <c r="E11" i="1" s="1"/>
  <c r="D7" i="1"/>
  <c r="E7" i="1" s="1"/>
  <c r="D8" i="1"/>
  <c r="E8" i="1" s="1"/>
  <c r="D6" i="1"/>
  <c r="E6" i="1" s="1"/>
  <c r="I6" i="1" l="1"/>
  <c r="J6" i="1" s="1"/>
  <c r="K6" i="1" s="1"/>
  <c r="N10" i="1"/>
  <c r="O10" i="1" s="1"/>
  <c r="P10" i="1" s="1"/>
  <c r="Q10" i="1" s="1"/>
  <c r="R10" i="1" s="1"/>
  <c r="N8" i="1"/>
  <c r="O8" i="1" s="1"/>
  <c r="P8" i="1" s="1"/>
  <c r="Q8" i="1" s="1"/>
  <c r="R8" i="1" s="1"/>
  <c r="E17" i="1"/>
  <c r="N17" i="1"/>
  <c r="O17" i="1" s="1"/>
  <c r="P17" i="1" s="1"/>
  <c r="Q17" i="1" s="1"/>
  <c r="R17" i="1" s="1"/>
  <c r="N14" i="1"/>
  <c r="O14" i="1" s="1"/>
  <c r="P14" i="1" s="1"/>
  <c r="Q14" i="1" s="1"/>
  <c r="R14" i="1" s="1"/>
  <c r="I13" i="1"/>
  <c r="J13" i="1" s="1"/>
  <c r="K13" i="1" s="1"/>
  <c r="E13" i="1"/>
  <c r="E16" i="1"/>
  <c r="I16" i="1"/>
  <c r="J16" i="1" s="1"/>
  <c r="K16" i="1" s="1"/>
  <c r="I14" i="1"/>
  <c r="J14" i="1" s="1"/>
  <c r="K14" i="1" s="1"/>
  <c r="I7" i="1"/>
  <c r="J7" i="1" s="1"/>
  <c r="K7" i="1" s="1"/>
  <c r="N7" i="1"/>
  <c r="O7" i="1" s="1"/>
  <c r="P7" i="1" s="1"/>
  <c r="Q7" i="1" s="1"/>
  <c r="R7" i="1" s="1"/>
  <c r="N11" i="1"/>
  <c r="O11" i="1" s="1"/>
  <c r="P11" i="1" s="1"/>
  <c r="Q11" i="1" s="1"/>
  <c r="R11" i="1" s="1"/>
  <c r="I11" i="1"/>
  <c r="J11" i="1" s="1"/>
  <c r="K11" i="1" s="1"/>
  <c r="I10" i="1"/>
  <c r="J10" i="1" s="1"/>
  <c r="K10" i="1" s="1"/>
  <c r="I8" i="1"/>
  <c r="J8" i="1" s="1"/>
  <c r="K8" i="1" s="1"/>
  <c r="N6" i="1"/>
  <c r="O6" i="1" s="1"/>
  <c r="P6" i="1" s="1"/>
  <c r="Q6" i="1" s="1"/>
  <c r="R6" i="1" s="1"/>
</calcChain>
</file>

<file path=xl/sharedStrings.xml><?xml version="1.0" encoding="utf-8"?>
<sst xmlns="http://schemas.openxmlformats.org/spreadsheetml/2006/main" count="54" uniqueCount="36">
  <si>
    <t>ΥΠΟΛΟΓΙΣΜΟΣ ΚΑΤΑΛΛΗΛΟΤΗΤΑΣ ΜΕΤ/ΤΗ STEP UP</t>
  </si>
  <si>
    <t xml:space="preserve">ΤΥΠΟΣ ΜΕΤ/ΤΗ </t>
  </si>
  <si>
    <t>ΛΟΓΟΣ ΣΤΡΟΦΩΝ -ΕΝΙΣΧΥΣΗ</t>
  </si>
  <si>
    <t>ΕΝΙΣΧΥΣΗ ΣΕ DB</t>
  </si>
  <si>
    <t>ΑΡΧΙΚΗ ΑΝΤΙΣΤΑΣΗ ΕΙΣΟΔΟΥ PHONO STAGE</t>
  </si>
  <si>
    <t>ΠΡΟΣΘΕΤΗ ΑΝΤΙΣΤΑΣΗ ΠΡΟΣΑΡΜΟΓΗΣ</t>
  </si>
  <si>
    <t>ΑΠΟΤΕΛΕΣΜΑ ΠΑΡΑΛΛΗΛΙΑΣ ΑΝΤΙΣΤΑΣΕΩΝ</t>
  </si>
  <si>
    <t xml:space="preserve">ΑΝΤΙΣΤΑΣΗ ΠΟΥ ΒΛΕΠΕΙ Η ΚΕΦΑΛΗ </t>
  </si>
  <si>
    <t xml:space="preserve">Η ΚΕΦΑΛΗ ΠΡΕΠΕΙ ΝΑ ΕΙΝΑΙ ΠΕΡΙΠΟΥ </t>
  </si>
  <si>
    <t>ΑΝΤΙΣΤΑΣΗ ΚΕΦΑΛΗΣ ΑΠO SPECS</t>
  </si>
  <si>
    <t>ΕΙΣΟΔΟΣ  Ω ΑΠO SPECS</t>
  </si>
  <si>
    <t>ΕΞΟΔΟΣ Ω ΑΠO SPECS</t>
  </si>
  <si>
    <t>NATURAL IMPEDANCE</t>
  </si>
  <si>
    <t>ΕΞΟΔΟΣ ΚΕΦΑΛΗΣ ΑΠΌ SPECS</t>
  </si>
  <si>
    <t>Vout/Vcart</t>
  </si>
  <si>
    <t>ΠΡΑΓΜΑΤΙΚΗ ΕΞΟΔΟΣ ΚΕΦΑΛΗΣ</t>
  </si>
  <si>
    <t xml:space="preserve">ΕΞΟΔΟΣ ΠΟΥ ΒΛΕΠΕΙ Η ΜΜ ΕΙΣΟΔΟΣ </t>
  </si>
  <si>
    <t>ΠΡΑΓΜΑΤΙΚΑ DB ΕΝΙΣΧΥΣΗ</t>
  </si>
  <si>
    <t>Ω</t>
  </si>
  <si>
    <t>mV</t>
  </si>
  <si>
    <t>now</t>
  </si>
  <si>
    <t>1-2-7-8</t>
  </si>
  <si>
    <t>1-2-5-6</t>
  </si>
  <si>
    <t>1-3-4-6</t>
  </si>
  <si>
    <t>BEYER DYNAMIC</t>
  </si>
  <si>
    <t>SOFTONE+Shelter</t>
  </si>
  <si>
    <t>SOFTONE+Denon103R</t>
  </si>
  <si>
    <t>http://www.theanalogdept.com/sut.htm</t>
  </si>
  <si>
    <t>http://www.theanalogdept.com/bd_sut.htm</t>
  </si>
  <si>
    <t>SOWTER 1480+Denon</t>
  </si>
  <si>
    <t>SOWTER 1990+Denon</t>
  </si>
  <si>
    <t>SOWTER 1480+Shelter</t>
  </si>
  <si>
    <t>SOWTER 1990+Shelter</t>
  </si>
  <si>
    <t>ΚΑΤΑΛΛΗΛΟΤΗΤΑ</t>
  </si>
  <si>
    <t>ΔΩ</t>
  </si>
  <si>
    <t>CINEMAG CMQEE-3440A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</si>
</sst>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164" fontId="0" fillId="0" borderId="0" xfId="0" applyNumberFormat="1"/>
    <xf numFmtId="1" fontId="0" fillId="0" borderId="0" xfId="0" applyNumberFormat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1" fontId="1" fillId="0" borderId="0" xfId="0" applyNumberFormat="1" applyFont="1"/>
    <xf numFmtId="1" fontId="1" fillId="0" borderId="1" xfId="0" applyNumberFormat="1" applyFont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64" fontId="0" fillId="4" borderId="1" xfId="0" applyNumberFormat="1" applyFill="1" applyBorder="1" applyAlignment="1">
      <alignment horizontal="center" wrapText="1"/>
    </xf>
    <xf numFmtId="1" fontId="1" fillId="4" borderId="1" xfId="0" applyNumberFormat="1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1" fontId="0" fillId="4" borderId="1" xfId="0" applyNumberFormat="1" applyFill="1" applyBorder="1" applyAlignment="1">
      <alignment horizontal="center" wrapText="1"/>
    </xf>
    <xf numFmtId="2" fontId="0" fillId="4" borderId="1" xfId="0" applyNumberFormat="1" applyFill="1" applyBorder="1" applyAlignment="1">
      <alignment horizontal="center" wrapText="1"/>
    </xf>
    <xf numFmtId="1" fontId="0" fillId="5" borderId="1" xfId="0" applyNumberFormat="1" applyFill="1" applyBorder="1" applyAlignment="1">
      <alignment horizontal="center" wrapText="1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0" xfId="1"/>
    <xf numFmtId="1" fontId="3" fillId="0" borderId="0" xfId="1" applyNumberFormat="1"/>
  </cellXfs>
  <cellStyles count="2">
    <cellStyle name="Κανονικό" xfId="0" builtinId="0"/>
    <cellStyle name="Υπερ-σύνδεση" xfId="1" builtinId="8"/>
  </cellStyles>
  <dxfs count="4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heanalogdept.com/bd_sut.htm" TargetMode="External"/><Relationship Id="rId1" Type="http://schemas.openxmlformats.org/officeDocument/2006/relationships/hyperlink" Target="http://www.theanalogdept.com/sut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"/>
  <sheetViews>
    <sheetView tabSelected="1" zoomScale="90" zoomScaleNormal="90" workbookViewId="0">
      <selection activeCell="Q37" sqref="Q37"/>
    </sheetView>
  </sheetViews>
  <sheetFormatPr defaultRowHeight="15" x14ac:dyDescent="0.25"/>
  <cols>
    <col min="1" max="1" width="21.5703125" customWidth="1"/>
    <col min="2" max="2" width="12" customWidth="1"/>
    <col min="3" max="3" width="10.5703125" customWidth="1"/>
    <col min="4" max="4" width="13.5703125" style="3" customWidth="1"/>
    <col min="5" max="5" width="9.140625" style="11"/>
    <col min="6" max="6" width="15.5703125" customWidth="1"/>
    <col min="7" max="7" width="14.5703125" customWidth="1"/>
    <col min="8" max="8" width="14.5703125" style="4" customWidth="1"/>
    <col min="9" max="9" width="11.28515625" style="4" customWidth="1"/>
    <col min="10" max="10" width="14.85546875" style="4" customWidth="1"/>
    <col min="11" max="11" width="5.85546875" style="4" customWidth="1"/>
    <col min="12" max="12" width="11.140625" customWidth="1"/>
    <col min="13" max="13" width="11.42578125" customWidth="1"/>
    <col min="14" max="14" width="11.5703125" style="4" bestFit="1" customWidth="1"/>
    <col min="15" max="15" width="11" style="9" customWidth="1"/>
    <col min="16" max="16" width="15.140625" style="9" customWidth="1"/>
    <col min="17" max="17" width="19.140625" style="9" bestFit="1" customWidth="1"/>
    <col min="18" max="18" width="12.5703125" style="11" bestFit="1" customWidth="1"/>
  </cols>
  <sheetData>
    <row r="1" spans="1:20" x14ac:dyDescent="0.25">
      <c r="A1" s="1" t="s">
        <v>0</v>
      </c>
      <c r="F1" s="22" t="s">
        <v>27</v>
      </c>
      <c r="J1" s="23" t="s">
        <v>28</v>
      </c>
    </row>
    <row r="2" spans="1:20" x14ac:dyDescent="0.25">
      <c r="A2" s="5"/>
      <c r="B2" s="5"/>
      <c r="C2" s="5"/>
      <c r="D2" s="6"/>
      <c r="E2" s="12"/>
      <c r="F2" s="5"/>
      <c r="G2" s="5"/>
      <c r="H2" s="7"/>
      <c r="I2" s="7"/>
      <c r="J2" s="7"/>
      <c r="K2" s="7"/>
      <c r="L2" s="5"/>
      <c r="M2" s="5"/>
      <c r="N2" s="7"/>
      <c r="O2" s="10"/>
      <c r="P2" s="10"/>
      <c r="Q2" s="10"/>
      <c r="R2" s="12"/>
    </row>
    <row r="3" spans="1:20" s="2" customFormat="1" ht="43.5" customHeight="1" x14ac:dyDescent="0.25">
      <c r="A3" s="13" t="s">
        <v>1</v>
      </c>
      <c r="B3" s="13" t="s">
        <v>11</v>
      </c>
      <c r="C3" s="13" t="s">
        <v>10</v>
      </c>
      <c r="D3" s="14" t="s">
        <v>2</v>
      </c>
      <c r="E3" s="15" t="s">
        <v>3</v>
      </c>
      <c r="F3" s="13" t="s">
        <v>4</v>
      </c>
      <c r="G3" s="16" t="s">
        <v>5</v>
      </c>
      <c r="H3" s="19" t="s">
        <v>6</v>
      </c>
      <c r="I3" s="17" t="s">
        <v>7</v>
      </c>
      <c r="J3" s="17" t="s">
        <v>8</v>
      </c>
      <c r="K3" s="17" t="s">
        <v>33</v>
      </c>
      <c r="L3" s="13" t="s">
        <v>9</v>
      </c>
      <c r="M3" s="13" t="s">
        <v>13</v>
      </c>
      <c r="N3" s="17" t="s">
        <v>12</v>
      </c>
      <c r="O3" s="18" t="s">
        <v>14</v>
      </c>
      <c r="P3" s="18" t="s">
        <v>15</v>
      </c>
      <c r="Q3" s="18" t="s">
        <v>16</v>
      </c>
      <c r="R3" s="15" t="s">
        <v>17</v>
      </c>
    </row>
    <row r="4" spans="1:20" s="8" customFormat="1" x14ac:dyDescent="0.25">
      <c r="A4" s="5"/>
      <c r="B4" s="5" t="s">
        <v>18</v>
      </c>
      <c r="C4" s="5" t="s">
        <v>18</v>
      </c>
      <c r="D4" s="6"/>
      <c r="E4" s="12"/>
      <c r="F4" s="5" t="s">
        <v>18</v>
      </c>
      <c r="G4" s="5" t="s">
        <v>18</v>
      </c>
      <c r="H4" s="7" t="s">
        <v>18</v>
      </c>
      <c r="I4" s="7" t="s">
        <v>18</v>
      </c>
      <c r="J4" s="20" t="s">
        <v>18</v>
      </c>
      <c r="K4" s="20" t="s">
        <v>34</v>
      </c>
      <c r="L4" s="21" t="s">
        <v>18</v>
      </c>
      <c r="M4" s="5" t="s">
        <v>19</v>
      </c>
      <c r="N4" s="7" t="s">
        <v>18</v>
      </c>
      <c r="O4" s="10"/>
      <c r="P4" s="5" t="s">
        <v>19</v>
      </c>
      <c r="Q4" s="5" t="s">
        <v>19</v>
      </c>
      <c r="R4" s="12"/>
    </row>
    <row r="5" spans="1:20" s="8" customFormat="1" x14ac:dyDescent="0.25">
      <c r="A5" s="5"/>
      <c r="B5" s="5"/>
      <c r="C5" s="5"/>
      <c r="D5" s="6"/>
      <c r="E5" s="12"/>
      <c r="F5" s="5"/>
      <c r="G5" s="5"/>
      <c r="H5" s="7"/>
      <c r="I5" s="7"/>
      <c r="J5" s="20"/>
      <c r="K5" s="20"/>
      <c r="L5" s="21"/>
      <c r="M5" s="5"/>
      <c r="N5" s="7"/>
      <c r="O5" s="10"/>
      <c r="P5" s="5"/>
      <c r="Q5" s="5"/>
      <c r="R5" s="12"/>
    </row>
    <row r="6" spans="1:20" x14ac:dyDescent="0.25">
      <c r="A6" s="5" t="s">
        <v>35</v>
      </c>
      <c r="B6" s="5">
        <v>47000</v>
      </c>
      <c r="C6" s="5">
        <v>37.5</v>
      </c>
      <c r="D6" s="6">
        <f>SQRT((B6/C6))</f>
        <v>35.402448126271345</v>
      </c>
      <c r="E6" s="12">
        <f>20*LOG(D6)</f>
        <v>30.980665902079988</v>
      </c>
      <c r="F6" s="5">
        <v>47000</v>
      </c>
      <c r="G6" s="5"/>
      <c r="H6" s="7">
        <f>IF(G6=0,F6,F6*G6/(F6+G6))</f>
        <v>47000</v>
      </c>
      <c r="I6" s="7">
        <f>H6/(D6*D6)</f>
        <v>37.499999999999993</v>
      </c>
      <c r="J6" s="7">
        <f>I6/10</f>
        <v>3.7499999999999991</v>
      </c>
      <c r="K6" s="7">
        <f>L6-J6</f>
        <v>8.25</v>
      </c>
      <c r="L6" s="5">
        <v>12</v>
      </c>
      <c r="M6" s="5">
        <v>0.4</v>
      </c>
      <c r="N6" s="7">
        <f>H6/(D6*D6)</f>
        <v>37.499999999999993</v>
      </c>
      <c r="O6" s="10">
        <f>N6/(N6+L6)</f>
        <v>0.75757575757575757</v>
      </c>
      <c r="P6" s="10">
        <f>O6*M6</f>
        <v>0.30303030303030304</v>
      </c>
      <c r="Q6" s="10">
        <f>P6*D6</f>
        <v>10.72801458371859</v>
      </c>
      <c r="R6" s="12">
        <f>20*LOG((Q6/M6))</f>
        <v>28.569187277962989</v>
      </c>
      <c r="T6" t="s">
        <v>21</v>
      </c>
    </row>
    <row r="7" spans="1:20" x14ac:dyDescent="0.25">
      <c r="A7" s="5" t="s">
        <v>35</v>
      </c>
      <c r="B7" s="5">
        <v>47000</v>
      </c>
      <c r="C7" s="5">
        <v>150</v>
      </c>
      <c r="D7" s="6">
        <f t="shared" ref="D7:D8" si="0">SQRT((B7/C7))</f>
        <v>17.701224063135673</v>
      </c>
      <c r="E7" s="12">
        <f t="shared" ref="E7:E10" si="1">20*LOG(D7)</f>
        <v>24.960065988800363</v>
      </c>
      <c r="F7" s="5">
        <v>47000</v>
      </c>
      <c r="G7" s="5">
        <v>180000</v>
      </c>
      <c r="H7" s="7">
        <f>IF(G7=0,F7,F7*G7/(F7+G7))</f>
        <v>37268.722466960353</v>
      </c>
      <c r="I7" s="7">
        <f t="shared" ref="I7:I8" si="2">H7/(D7*D7)</f>
        <v>118.94273127753303</v>
      </c>
      <c r="J7" s="7">
        <f>I7/10</f>
        <v>11.894273127753303</v>
      </c>
      <c r="K7" s="7">
        <f t="shared" ref="K7:K29" si="3">L7-J7</f>
        <v>0.10572687224669686</v>
      </c>
      <c r="L7" s="5">
        <v>12</v>
      </c>
      <c r="M7" s="5">
        <v>0.4</v>
      </c>
      <c r="N7" s="7">
        <f>H7/(D7*D7)</f>
        <v>118.94273127753303</v>
      </c>
      <c r="O7" s="10">
        <f t="shared" ref="O7:O8" si="4">N7/(N7+L7)</f>
        <v>0.9083568833266048</v>
      </c>
      <c r="P7" s="10">
        <f t="shared" ref="P7:P8" si="5">O7*M7</f>
        <v>0.36334275333064192</v>
      </c>
      <c r="Q7" s="10">
        <f>P7*D7</f>
        <v>6.4316114884223277</v>
      </c>
      <c r="R7" s="12">
        <f t="shared" ref="R7:R8" si="6">20*LOG((Q7/M7))</f>
        <v>24.125196219310872</v>
      </c>
      <c r="S7" t="s">
        <v>20</v>
      </c>
      <c r="T7" t="s">
        <v>22</v>
      </c>
    </row>
    <row r="8" spans="1:20" x14ac:dyDescent="0.25">
      <c r="A8" s="5" t="s">
        <v>35</v>
      </c>
      <c r="B8" s="5">
        <v>47000</v>
      </c>
      <c r="C8" s="5">
        <v>600</v>
      </c>
      <c r="D8" s="6">
        <f t="shared" si="0"/>
        <v>8.8506120315678363</v>
      </c>
      <c r="E8" s="12">
        <f t="shared" si="1"/>
        <v>18.939466075520738</v>
      </c>
      <c r="F8" s="5">
        <v>47000</v>
      </c>
      <c r="G8" s="5"/>
      <c r="H8" s="7">
        <f>IF(G8=0,F8,F8*G8/(F8+G8))</f>
        <v>47000</v>
      </c>
      <c r="I8" s="7">
        <f t="shared" si="2"/>
        <v>599.99999999999989</v>
      </c>
      <c r="J8" s="7">
        <f>I8/10</f>
        <v>59.999999999999986</v>
      </c>
      <c r="K8" s="7">
        <f t="shared" si="3"/>
        <v>-47.999999999999986</v>
      </c>
      <c r="L8" s="5">
        <v>12</v>
      </c>
      <c r="M8" s="5">
        <v>0.4</v>
      </c>
      <c r="N8" s="7">
        <f>H8/(D8*D8)</f>
        <v>599.99999999999989</v>
      </c>
      <c r="O8" s="10">
        <f t="shared" si="4"/>
        <v>0.98039215686274506</v>
      </c>
      <c r="P8" s="10">
        <f t="shared" si="5"/>
        <v>0.39215686274509803</v>
      </c>
      <c r="Q8" s="10">
        <f>P8*D8</f>
        <v>3.4708282476736612</v>
      </c>
      <c r="R8" s="12">
        <f t="shared" si="6"/>
        <v>18.767462640282385</v>
      </c>
      <c r="T8" t="s">
        <v>23</v>
      </c>
    </row>
    <row r="9" spans="1:20" x14ac:dyDescent="0.25">
      <c r="A9" s="5"/>
      <c r="B9" s="5"/>
      <c r="C9" s="5"/>
      <c r="D9" s="6"/>
      <c r="E9" s="12"/>
      <c r="F9" s="5"/>
      <c r="G9" s="5"/>
      <c r="H9" s="7"/>
      <c r="I9" s="7"/>
      <c r="J9" s="7"/>
      <c r="K9" s="7"/>
      <c r="L9" s="5"/>
      <c r="M9" s="5"/>
      <c r="N9" s="7"/>
      <c r="O9" s="10"/>
      <c r="P9" s="10"/>
      <c r="Q9" s="10"/>
      <c r="R9" s="12"/>
    </row>
    <row r="10" spans="1:20" x14ac:dyDescent="0.25">
      <c r="A10" s="5" t="s">
        <v>24</v>
      </c>
      <c r="B10" s="5">
        <v>47000</v>
      </c>
      <c r="C10" s="5">
        <v>200</v>
      </c>
      <c r="D10" s="6">
        <f t="shared" ref="D10" si="7">SQRT((B10/C10))</f>
        <v>15.329709716755891</v>
      </c>
      <c r="E10" s="12">
        <f t="shared" si="1"/>
        <v>23.710678622717364</v>
      </c>
      <c r="F10" s="5">
        <v>47000</v>
      </c>
      <c r="G10" s="5">
        <v>68000</v>
      </c>
      <c r="H10" s="7">
        <f t="shared" ref="H10:H29" si="8">IF(G10=0,F10,F10*G10/(F10+G10))</f>
        <v>27791.304347826088</v>
      </c>
      <c r="I10" s="7">
        <f t="shared" ref="I10" si="9">H10/(D10*D10)</f>
        <v>118.26086956521739</v>
      </c>
      <c r="J10" s="7">
        <f>I10/10</f>
        <v>11.826086956521738</v>
      </c>
      <c r="K10" s="7">
        <f t="shared" si="3"/>
        <v>0.17391304347826164</v>
      </c>
      <c r="L10" s="5">
        <v>12</v>
      </c>
      <c r="M10" s="5">
        <v>0.4</v>
      </c>
      <c r="N10" s="7">
        <f>H10/(D10*D10)</f>
        <v>118.26086956521739</v>
      </c>
      <c r="O10" s="10">
        <f t="shared" ref="O10:O11" si="10">N10/(N10+L10)</f>
        <v>0.90787716955941267</v>
      </c>
      <c r="P10" s="10">
        <f t="shared" ref="P10:P11" si="11">O10*M10</f>
        <v>0.3631508678237651</v>
      </c>
      <c r="Q10" s="10">
        <f>P10*D10</f>
        <v>5.5669973871263059</v>
      </c>
      <c r="R10" s="12">
        <f t="shared" ref="R10:R11" si="12">20*LOG((Q10/M10))</f>
        <v>22.871220522852763</v>
      </c>
    </row>
    <row r="11" spans="1:20" x14ac:dyDescent="0.25">
      <c r="A11" s="5"/>
      <c r="B11" s="5">
        <v>47000</v>
      </c>
      <c r="C11" s="5">
        <v>50</v>
      </c>
      <c r="D11" s="6">
        <f>SQRT((B11/C11))</f>
        <v>30.659419433511783</v>
      </c>
      <c r="E11" s="12">
        <f>20*LOG(D11)</f>
        <v>29.731278535996989</v>
      </c>
      <c r="F11" s="5">
        <v>47000</v>
      </c>
      <c r="G11" s="5"/>
      <c r="H11" s="7">
        <f t="shared" si="8"/>
        <v>47000</v>
      </c>
      <c r="I11" s="7">
        <f>H11/(D11*D11)</f>
        <v>50</v>
      </c>
      <c r="J11" s="7">
        <f>I11/10</f>
        <v>5</v>
      </c>
      <c r="K11" s="7">
        <f t="shared" si="3"/>
        <v>7</v>
      </c>
      <c r="L11" s="5">
        <v>12</v>
      </c>
      <c r="M11" s="5">
        <v>0.4</v>
      </c>
      <c r="N11" s="7">
        <f>H11/(D11*D11)</f>
        <v>50</v>
      </c>
      <c r="O11" s="10">
        <f t="shared" si="10"/>
        <v>0.80645161290322576</v>
      </c>
      <c r="P11" s="10">
        <f t="shared" si="11"/>
        <v>0.32258064516129031</v>
      </c>
      <c r="Q11" s="10">
        <f>P11*D11</f>
        <v>9.8901353011328332</v>
      </c>
      <c r="R11" s="12">
        <f t="shared" si="12"/>
        <v>27.862844832752284</v>
      </c>
    </row>
    <row r="12" spans="1:20" x14ac:dyDescent="0.25">
      <c r="A12" s="5"/>
      <c r="B12" s="5"/>
      <c r="C12" s="5"/>
      <c r="D12" s="6"/>
      <c r="E12" s="12"/>
      <c r="F12" s="5"/>
      <c r="G12" s="5"/>
      <c r="H12" s="7"/>
      <c r="I12" s="7"/>
      <c r="J12" s="7"/>
      <c r="K12" s="7"/>
      <c r="L12" s="5"/>
      <c r="M12" s="5"/>
      <c r="N12" s="7"/>
      <c r="O12" s="10"/>
      <c r="P12" s="10"/>
      <c r="Q12" s="10"/>
      <c r="R12" s="12"/>
    </row>
    <row r="13" spans="1:20" x14ac:dyDescent="0.25">
      <c r="A13" s="5" t="s">
        <v>25</v>
      </c>
      <c r="B13" s="5">
        <v>5760</v>
      </c>
      <c r="C13" s="5">
        <v>10</v>
      </c>
      <c r="D13" s="6">
        <f t="shared" ref="D13:D14" si="13">SQRT((B13/C13))</f>
        <v>24</v>
      </c>
      <c r="E13" s="12">
        <f t="shared" ref="E13:E29" si="14">20*LOG(D13)</f>
        <v>27.60422483423212</v>
      </c>
      <c r="F13" s="5">
        <v>47000</v>
      </c>
      <c r="G13" s="5"/>
      <c r="H13" s="7">
        <f t="shared" si="8"/>
        <v>47000</v>
      </c>
      <c r="I13" s="7">
        <f t="shared" ref="I13:I14" si="15">H13/(D13*D13)</f>
        <v>81.597222222222229</v>
      </c>
      <c r="J13" s="7">
        <f>I13/10</f>
        <v>8.1597222222222232</v>
      </c>
      <c r="K13" s="7">
        <f t="shared" si="3"/>
        <v>3.8402777777777768</v>
      </c>
      <c r="L13" s="5">
        <v>12</v>
      </c>
      <c r="M13" s="5">
        <v>0.4</v>
      </c>
      <c r="N13" s="7">
        <f>H13/(D13*D13)</f>
        <v>81.597222222222229</v>
      </c>
      <c r="O13" s="10">
        <f t="shared" ref="O13:O14" si="16">N13/(N13+L13)</f>
        <v>0.87179106692387598</v>
      </c>
      <c r="P13" s="10">
        <f t="shared" ref="P13:P14" si="17">O13*M13</f>
        <v>0.34871642676955039</v>
      </c>
      <c r="Q13" s="10">
        <f>P13*D13</f>
        <v>8.3691942424692094</v>
      </c>
      <c r="R13" s="12">
        <f t="shared" ref="R13:R14" si="18">20*LOG((Q13/M13))</f>
        <v>26.41247312567355</v>
      </c>
    </row>
    <row r="14" spans="1:20" x14ac:dyDescent="0.25">
      <c r="A14" s="5" t="s">
        <v>25</v>
      </c>
      <c r="B14" s="5">
        <v>5760</v>
      </c>
      <c r="C14" s="5">
        <v>40</v>
      </c>
      <c r="D14" s="6">
        <f t="shared" si="13"/>
        <v>12</v>
      </c>
      <c r="E14" s="12">
        <f t="shared" si="14"/>
        <v>21.583624920952499</v>
      </c>
      <c r="F14" s="5">
        <v>47000</v>
      </c>
      <c r="G14" s="5">
        <v>27000</v>
      </c>
      <c r="H14" s="7">
        <f t="shared" si="8"/>
        <v>17148.64864864865</v>
      </c>
      <c r="I14" s="7">
        <f t="shared" si="15"/>
        <v>119.08783783783785</v>
      </c>
      <c r="J14" s="7">
        <f>I14/10</f>
        <v>11.908783783783786</v>
      </c>
      <c r="K14" s="7">
        <f t="shared" si="3"/>
        <v>9.1216216216214008E-2</v>
      </c>
      <c r="L14" s="5">
        <v>12</v>
      </c>
      <c r="M14" s="5">
        <v>0.4</v>
      </c>
      <c r="N14" s="7">
        <f>H14/(D14*D14)</f>
        <v>119.08783783783785</v>
      </c>
      <c r="O14" s="10">
        <f t="shared" si="16"/>
        <v>0.90845832689036643</v>
      </c>
      <c r="P14" s="10">
        <f t="shared" si="17"/>
        <v>0.36338333075614659</v>
      </c>
      <c r="Q14" s="10">
        <f>P14*D14</f>
        <v>4.3605999690737587</v>
      </c>
      <c r="R14" s="12">
        <f t="shared" si="18"/>
        <v>20.749725120885639</v>
      </c>
    </row>
    <row r="15" spans="1:20" x14ac:dyDescent="0.25">
      <c r="A15" s="5"/>
      <c r="B15" s="5"/>
      <c r="C15" s="5"/>
      <c r="D15" s="6"/>
      <c r="E15" s="12"/>
      <c r="F15" s="5"/>
      <c r="G15" s="5"/>
      <c r="H15" s="7"/>
      <c r="I15" s="7"/>
      <c r="J15" s="7"/>
      <c r="K15" s="7"/>
      <c r="L15" s="5"/>
      <c r="M15" s="5"/>
      <c r="N15" s="7"/>
      <c r="O15" s="10"/>
      <c r="P15" s="10"/>
      <c r="Q15" s="10"/>
      <c r="R15" s="12"/>
    </row>
    <row r="16" spans="1:20" x14ac:dyDescent="0.25">
      <c r="A16" s="5" t="s">
        <v>26</v>
      </c>
      <c r="B16" s="5">
        <v>5760</v>
      </c>
      <c r="C16" s="5">
        <v>10</v>
      </c>
      <c r="D16" s="6">
        <f t="shared" ref="D16:D17" si="19">SQRT((B16/C16))</f>
        <v>24</v>
      </c>
      <c r="E16" s="12">
        <f t="shared" si="14"/>
        <v>27.60422483423212</v>
      </c>
      <c r="F16" s="5">
        <v>47000</v>
      </c>
      <c r="G16" s="5"/>
      <c r="H16" s="7">
        <f t="shared" si="8"/>
        <v>47000</v>
      </c>
      <c r="I16" s="7">
        <f t="shared" ref="I16:I20" si="20">H16/(D16*D16)</f>
        <v>81.597222222222229</v>
      </c>
      <c r="J16" s="7">
        <f>I16/10</f>
        <v>8.1597222222222232</v>
      </c>
      <c r="K16" s="7">
        <f t="shared" si="3"/>
        <v>5.8402777777777768</v>
      </c>
      <c r="L16" s="5">
        <v>14</v>
      </c>
      <c r="M16" s="5">
        <v>0.33</v>
      </c>
      <c r="N16" s="7">
        <f>H16/(D16*D16)</f>
        <v>81.597222222222229</v>
      </c>
      <c r="O16" s="10">
        <f t="shared" ref="O16:O17" si="21">N16/(N16+L16)</f>
        <v>0.85355223013220982</v>
      </c>
      <c r="P16" s="10">
        <f t="shared" ref="P16:P17" si="22">O16*M16</f>
        <v>0.28167223594362928</v>
      </c>
      <c r="Q16" s="10">
        <f>P16*D16</f>
        <v>6.7601336626471031</v>
      </c>
      <c r="R16" s="12">
        <f t="shared" ref="R16:R17" si="23">20*LOG((Q16/M16))</f>
        <v>26.228826862032935</v>
      </c>
    </row>
    <row r="17" spans="1:18" x14ac:dyDescent="0.25">
      <c r="A17" s="5" t="s">
        <v>26</v>
      </c>
      <c r="B17" s="5">
        <v>5760</v>
      </c>
      <c r="C17" s="5">
        <v>40</v>
      </c>
      <c r="D17" s="6">
        <f t="shared" si="19"/>
        <v>12</v>
      </c>
      <c r="E17" s="12">
        <f t="shared" si="14"/>
        <v>21.583624920952499</v>
      </c>
      <c r="F17" s="5">
        <v>47000</v>
      </c>
      <c r="G17" s="5">
        <v>36000</v>
      </c>
      <c r="H17" s="7">
        <f t="shared" si="8"/>
        <v>20385.542168674699</v>
      </c>
      <c r="I17" s="7">
        <f t="shared" si="20"/>
        <v>141.56626506024097</v>
      </c>
      <c r="J17" s="7">
        <f>I17/10</f>
        <v>14.156626506024097</v>
      </c>
      <c r="K17" s="7">
        <f t="shared" si="3"/>
        <v>-0.15662650602409656</v>
      </c>
      <c r="L17" s="5">
        <v>14</v>
      </c>
      <c r="M17" s="5">
        <v>0.33</v>
      </c>
      <c r="N17" s="7">
        <f>H17/(D17*D17)</f>
        <v>141.56626506024097</v>
      </c>
      <c r="O17" s="10">
        <f t="shared" si="21"/>
        <v>0.91000619578686492</v>
      </c>
      <c r="P17" s="10">
        <f t="shared" si="22"/>
        <v>0.30030204460966542</v>
      </c>
      <c r="Q17" s="10">
        <f>P17*D17</f>
        <v>3.6036245353159853</v>
      </c>
      <c r="R17" s="12">
        <f t="shared" si="23"/>
        <v>20.764511905547693</v>
      </c>
    </row>
    <row r="18" spans="1:18" x14ac:dyDescent="0.25">
      <c r="A18" s="5"/>
      <c r="B18" s="5"/>
      <c r="C18" s="5"/>
      <c r="D18" s="6"/>
      <c r="E18" s="12"/>
      <c r="F18" s="5"/>
      <c r="G18" s="5"/>
      <c r="H18" s="7"/>
      <c r="I18" s="7"/>
      <c r="J18" s="7"/>
      <c r="K18" s="7"/>
      <c r="L18" s="5"/>
      <c r="M18" s="5"/>
      <c r="N18" s="7"/>
      <c r="O18" s="10"/>
      <c r="P18" s="10"/>
      <c r="Q18" s="10"/>
      <c r="R18" s="12"/>
    </row>
    <row r="19" spans="1:18" x14ac:dyDescent="0.25">
      <c r="A19" s="5" t="s">
        <v>29</v>
      </c>
      <c r="B19" s="5"/>
      <c r="C19" s="5"/>
      <c r="D19" s="6">
        <v>5</v>
      </c>
      <c r="E19" s="12">
        <f t="shared" si="14"/>
        <v>13.979400086720377</v>
      </c>
      <c r="F19" s="5">
        <v>47000</v>
      </c>
      <c r="G19" s="5"/>
      <c r="H19" s="7">
        <f t="shared" si="8"/>
        <v>47000</v>
      </c>
      <c r="I19" s="7">
        <f t="shared" si="20"/>
        <v>1880</v>
      </c>
      <c r="J19" s="7">
        <f>I19/10</f>
        <v>188</v>
      </c>
      <c r="K19" s="7">
        <f t="shared" si="3"/>
        <v>-174</v>
      </c>
      <c r="L19" s="5">
        <v>14</v>
      </c>
      <c r="M19" s="5">
        <v>0.33</v>
      </c>
      <c r="N19" s="7">
        <f>H19/(D19*D19)</f>
        <v>1880</v>
      </c>
      <c r="O19" s="10">
        <f t="shared" ref="O19:O20" si="24">N19/(N19+L19)</f>
        <v>0.99260823653643082</v>
      </c>
      <c r="P19" s="10">
        <f t="shared" ref="P19:P20" si="25">O19*M19</f>
        <v>0.32756071805702219</v>
      </c>
      <c r="Q19" s="10">
        <f>P19*D19</f>
        <v>1.6378035902851109</v>
      </c>
      <c r="R19" s="12">
        <f t="shared" ref="R19:R20" si="26">20*LOG((Q19/M19))</f>
        <v>13.914957578648881</v>
      </c>
    </row>
    <row r="20" spans="1:18" x14ac:dyDescent="0.25">
      <c r="A20" s="5" t="s">
        <v>29</v>
      </c>
      <c r="B20" s="5"/>
      <c r="C20" s="5"/>
      <c r="D20" s="6">
        <v>10</v>
      </c>
      <c r="E20" s="12">
        <f t="shared" si="14"/>
        <v>20</v>
      </c>
      <c r="F20" s="5">
        <v>47000</v>
      </c>
      <c r="G20" s="5">
        <v>20000</v>
      </c>
      <c r="H20" s="7">
        <f t="shared" si="8"/>
        <v>14029.850746268658</v>
      </c>
      <c r="I20" s="7">
        <f t="shared" si="20"/>
        <v>140.29850746268659</v>
      </c>
      <c r="J20" s="7">
        <f>I20/10</f>
        <v>14.029850746268659</v>
      </c>
      <c r="K20" s="7">
        <f t="shared" si="3"/>
        <v>-2.9850746268659023E-2</v>
      </c>
      <c r="L20" s="5">
        <v>14</v>
      </c>
      <c r="M20" s="5">
        <v>0.33</v>
      </c>
      <c r="N20" s="7">
        <f>H20/(D20*D20)</f>
        <v>140.29850746268659</v>
      </c>
      <c r="O20" s="10">
        <f t="shared" si="24"/>
        <v>0.90926678274327721</v>
      </c>
      <c r="P20" s="10">
        <f t="shared" si="25"/>
        <v>0.30005803830528149</v>
      </c>
      <c r="Q20" s="10">
        <f>P20*D20</f>
        <v>3.000580383052815</v>
      </c>
      <c r="R20" s="12">
        <f t="shared" si="26"/>
        <v>19.173826515360531</v>
      </c>
    </row>
    <row r="21" spans="1:18" x14ac:dyDescent="0.25">
      <c r="A21" s="5"/>
      <c r="B21" s="5"/>
      <c r="C21" s="5"/>
      <c r="D21" s="6"/>
      <c r="E21" s="12"/>
      <c r="F21" s="5"/>
      <c r="G21" s="5"/>
      <c r="H21" s="7"/>
      <c r="I21" s="7"/>
      <c r="J21" s="7"/>
      <c r="K21" s="7"/>
      <c r="L21" s="5"/>
      <c r="M21" s="5"/>
      <c r="N21" s="7"/>
      <c r="O21" s="10"/>
      <c r="P21" s="10"/>
      <c r="Q21" s="10"/>
      <c r="R21" s="12"/>
    </row>
    <row r="22" spans="1:18" x14ac:dyDescent="0.25">
      <c r="A22" s="5" t="s">
        <v>31</v>
      </c>
      <c r="B22" s="5"/>
      <c r="C22" s="5"/>
      <c r="D22" s="6">
        <v>5</v>
      </c>
      <c r="E22" s="12">
        <f t="shared" si="14"/>
        <v>13.979400086720377</v>
      </c>
      <c r="F22" s="5">
        <v>47000</v>
      </c>
      <c r="G22" s="5"/>
      <c r="H22" s="7">
        <f t="shared" si="8"/>
        <v>47000</v>
      </c>
      <c r="I22" s="7">
        <f t="shared" ref="I22:I23" si="27">H22/(D22*D22)</f>
        <v>1880</v>
      </c>
      <c r="J22" s="7">
        <f>I22/10</f>
        <v>188</v>
      </c>
      <c r="K22" s="7">
        <f t="shared" si="3"/>
        <v>-176</v>
      </c>
      <c r="L22" s="5">
        <v>12</v>
      </c>
      <c r="M22" s="5">
        <v>0.4</v>
      </c>
      <c r="N22" s="7">
        <f>H22/(D22*D22)</f>
        <v>1880</v>
      </c>
      <c r="O22" s="10">
        <f t="shared" ref="O22:O23" si="28">N22/(N22+L22)</f>
        <v>0.9936575052854123</v>
      </c>
      <c r="P22" s="10">
        <f t="shared" ref="P22:P23" si="29">O22*M22</f>
        <v>0.39746300211416496</v>
      </c>
      <c r="Q22" s="10">
        <f>P22*D22</f>
        <v>1.9873150105708248</v>
      </c>
      <c r="R22" s="12">
        <f t="shared" ref="R22:R23" si="30">20*LOG((Q22/M22))</f>
        <v>13.924134430678496</v>
      </c>
    </row>
    <row r="23" spans="1:18" x14ac:dyDescent="0.25">
      <c r="A23" s="5" t="s">
        <v>31</v>
      </c>
      <c r="B23" s="5"/>
      <c r="C23" s="5"/>
      <c r="D23" s="6">
        <v>10</v>
      </c>
      <c r="E23" s="12">
        <f t="shared" si="14"/>
        <v>20</v>
      </c>
      <c r="F23" s="5">
        <v>47000</v>
      </c>
      <c r="G23" s="5">
        <v>16000</v>
      </c>
      <c r="H23" s="7">
        <f t="shared" si="8"/>
        <v>11936.507936507936</v>
      </c>
      <c r="I23" s="7">
        <f t="shared" si="27"/>
        <v>119.36507936507937</v>
      </c>
      <c r="J23" s="7">
        <f>I23/10</f>
        <v>11.936507936507937</v>
      </c>
      <c r="K23" s="7">
        <f t="shared" si="3"/>
        <v>6.3492063492063266E-2</v>
      </c>
      <c r="L23" s="5">
        <v>12</v>
      </c>
      <c r="M23" s="5">
        <v>0.4</v>
      </c>
      <c r="N23" s="7">
        <f>H23/(D23*D23)</f>
        <v>119.36507936507937</v>
      </c>
      <c r="O23" s="10">
        <f t="shared" si="28"/>
        <v>0.90865152247462544</v>
      </c>
      <c r="P23" s="10">
        <f t="shared" si="29"/>
        <v>0.36346060898985022</v>
      </c>
      <c r="Q23" s="10">
        <f>P23*D23</f>
        <v>3.6346060898985022</v>
      </c>
      <c r="R23" s="12">
        <f t="shared" si="30"/>
        <v>19.167947171958907</v>
      </c>
    </row>
    <row r="24" spans="1:18" x14ac:dyDescent="0.25">
      <c r="A24" s="5"/>
      <c r="B24" s="5"/>
      <c r="C24" s="5"/>
      <c r="D24" s="6"/>
      <c r="E24" s="12"/>
      <c r="F24" s="5"/>
      <c r="G24" s="5"/>
      <c r="H24" s="7"/>
      <c r="I24" s="7"/>
      <c r="J24" s="7"/>
      <c r="K24" s="7"/>
      <c r="L24" s="5"/>
      <c r="M24" s="5"/>
      <c r="N24" s="7"/>
      <c r="O24" s="10"/>
      <c r="P24" s="10"/>
      <c r="Q24" s="10"/>
      <c r="R24" s="12"/>
    </row>
    <row r="25" spans="1:18" x14ac:dyDescent="0.25">
      <c r="A25" s="5" t="s">
        <v>30</v>
      </c>
      <c r="B25" s="5"/>
      <c r="C25" s="5"/>
      <c r="D25" s="6">
        <v>10</v>
      </c>
      <c r="E25" s="12">
        <f t="shared" si="14"/>
        <v>20</v>
      </c>
      <c r="F25" s="5">
        <v>47000</v>
      </c>
      <c r="G25" s="5"/>
      <c r="H25" s="7">
        <f t="shared" si="8"/>
        <v>47000</v>
      </c>
      <c r="I25" s="7">
        <f t="shared" ref="I25:I26" si="31">H25/(D25*D25)</f>
        <v>470</v>
      </c>
      <c r="J25" s="7">
        <f>I25/10</f>
        <v>47</v>
      </c>
      <c r="K25" s="7">
        <f t="shared" si="3"/>
        <v>-33</v>
      </c>
      <c r="L25" s="5">
        <v>14</v>
      </c>
      <c r="M25" s="5">
        <v>0.33</v>
      </c>
      <c r="N25" s="7">
        <f>H25/(D25*D25)</f>
        <v>470</v>
      </c>
      <c r="O25" s="10">
        <f t="shared" ref="O25:O26" si="32">N25/(N25+L25)</f>
        <v>0.97107438016528924</v>
      </c>
      <c r="P25" s="10">
        <f t="shared" ref="P25:P26" si="33">O25*M25</f>
        <v>0.32045454545454549</v>
      </c>
      <c r="Q25" s="10">
        <f>P25*D25</f>
        <v>3.204545454545455</v>
      </c>
      <c r="R25" s="12">
        <f t="shared" ref="R25:R26" si="34">20*LOG((Q25/M25))</f>
        <v>19.745049925826102</v>
      </c>
    </row>
    <row r="26" spans="1:18" x14ac:dyDescent="0.25">
      <c r="A26" s="5" t="s">
        <v>30</v>
      </c>
      <c r="B26" s="5"/>
      <c r="C26" s="5"/>
      <c r="D26" s="6">
        <v>20</v>
      </c>
      <c r="E26" s="12">
        <f t="shared" si="14"/>
        <v>26.020599913279625</v>
      </c>
      <c r="F26" s="5">
        <v>47000</v>
      </c>
      <c r="G26" s="5"/>
      <c r="H26" s="7">
        <f t="shared" si="8"/>
        <v>47000</v>
      </c>
      <c r="I26" s="7">
        <f t="shared" si="31"/>
        <v>117.5</v>
      </c>
      <c r="J26" s="7">
        <f>I26/10</f>
        <v>11.75</v>
      </c>
      <c r="K26" s="7">
        <f t="shared" si="3"/>
        <v>2.25</v>
      </c>
      <c r="L26" s="5">
        <v>14</v>
      </c>
      <c r="M26" s="5">
        <v>0.33</v>
      </c>
      <c r="N26" s="7">
        <f>H26/(D26*D26)</f>
        <v>117.5</v>
      </c>
      <c r="O26" s="10">
        <f t="shared" si="32"/>
        <v>0.89353612167300378</v>
      </c>
      <c r="P26" s="10">
        <f t="shared" si="33"/>
        <v>0.29486692015209126</v>
      </c>
      <c r="Q26" s="10">
        <f>P26*D26</f>
        <v>5.8973384030418252</v>
      </c>
      <c r="R26" s="12">
        <f t="shared" si="34"/>
        <v>25.042842188919188</v>
      </c>
    </row>
    <row r="27" spans="1:18" x14ac:dyDescent="0.25">
      <c r="A27" s="5"/>
      <c r="B27" s="5"/>
      <c r="C27" s="5"/>
      <c r="D27" s="6"/>
      <c r="E27" s="12"/>
      <c r="F27" s="5"/>
      <c r="G27" s="5"/>
      <c r="H27" s="7"/>
      <c r="I27" s="7"/>
      <c r="J27" s="7"/>
      <c r="K27" s="7"/>
      <c r="L27" s="5"/>
      <c r="M27" s="5"/>
      <c r="N27" s="7"/>
      <c r="O27" s="10"/>
      <c r="P27" s="10"/>
      <c r="Q27" s="10"/>
      <c r="R27" s="12"/>
    </row>
    <row r="28" spans="1:18" x14ac:dyDescent="0.25">
      <c r="A28" s="5" t="s">
        <v>32</v>
      </c>
      <c r="B28" s="5"/>
      <c r="C28" s="5"/>
      <c r="D28" s="6">
        <v>10</v>
      </c>
      <c r="E28" s="12">
        <f t="shared" si="14"/>
        <v>20</v>
      </c>
      <c r="F28" s="5">
        <v>47000</v>
      </c>
      <c r="G28" s="5"/>
      <c r="H28" s="7">
        <f t="shared" si="8"/>
        <v>47000</v>
      </c>
      <c r="I28" s="7">
        <f t="shared" ref="I28:I29" si="35">H28/(D28*D28)</f>
        <v>470</v>
      </c>
      <c r="J28" s="7">
        <f>I28/10</f>
        <v>47</v>
      </c>
      <c r="K28" s="7">
        <f t="shared" si="3"/>
        <v>-35</v>
      </c>
      <c r="L28" s="5">
        <v>12</v>
      </c>
      <c r="M28" s="5">
        <v>0.4</v>
      </c>
      <c r="N28" s="7">
        <f>H28/(D28*D28)</f>
        <v>470</v>
      </c>
      <c r="O28" s="10">
        <f t="shared" ref="O28:O29" si="36">N28/(N28+L28)</f>
        <v>0.975103734439834</v>
      </c>
      <c r="P28" s="10">
        <f t="shared" ref="P28:P29" si="37">O28*M28</f>
        <v>0.39004149377593361</v>
      </c>
      <c r="Q28" s="10">
        <f>P28*D28</f>
        <v>3.900414937759336</v>
      </c>
      <c r="R28" s="12">
        <f t="shared" ref="R28:R29" si="38">20*LOG((Q28/M28))</f>
        <v>19.781016393937357</v>
      </c>
    </row>
    <row r="29" spans="1:18" x14ac:dyDescent="0.25">
      <c r="A29" s="5" t="s">
        <v>32</v>
      </c>
      <c r="B29" s="5"/>
      <c r="C29" s="5"/>
      <c r="D29" s="6">
        <v>20</v>
      </c>
      <c r="E29" s="12">
        <f t="shared" si="14"/>
        <v>26.020599913279625</v>
      </c>
      <c r="F29" s="5">
        <v>47000</v>
      </c>
      <c r="G29" s="5"/>
      <c r="H29" s="7">
        <f t="shared" si="8"/>
        <v>47000</v>
      </c>
      <c r="I29" s="7">
        <f t="shared" si="35"/>
        <v>117.5</v>
      </c>
      <c r="J29" s="7">
        <f>I29/10</f>
        <v>11.75</v>
      </c>
      <c r="K29" s="7">
        <f t="shared" si="3"/>
        <v>0.25</v>
      </c>
      <c r="L29" s="5">
        <v>12</v>
      </c>
      <c r="M29" s="5">
        <v>0.4</v>
      </c>
      <c r="N29" s="7">
        <f>H29/(D29*D29)</f>
        <v>117.5</v>
      </c>
      <c r="O29" s="10">
        <f t="shared" si="36"/>
        <v>0.9073359073359073</v>
      </c>
      <c r="P29" s="10">
        <f t="shared" si="37"/>
        <v>0.36293436293436293</v>
      </c>
      <c r="Q29" s="10">
        <f>P29*D29</f>
        <v>7.2586872586872584</v>
      </c>
      <c r="R29" s="12">
        <f t="shared" si="38"/>
        <v>25.175961877089314</v>
      </c>
    </row>
    <row r="30" spans="1:18" x14ac:dyDescent="0.25">
      <c r="A30" s="5"/>
      <c r="B30" s="5"/>
      <c r="C30" s="5"/>
      <c r="D30" s="6"/>
      <c r="E30" s="12"/>
      <c r="F30" s="5"/>
      <c r="G30" s="5"/>
      <c r="H30" s="7"/>
      <c r="I30" s="7"/>
      <c r="J30" s="7"/>
      <c r="K30" s="7"/>
      <c r="L30" s="5"/>
      <c r="M30" s="5"/>
      <c r="N30" s="7"/>
      <c r="O30" s="10"/>
      <c r="P30" s="10"/>
      <c r="Q30" s="10"/>
      <c r="R30" s="12"/>
    </row>
    <row r="31" spans="1:18" x14ac:dyDescent="0.25">
      <c r="A31" s="5"/>
      <c r="B31" s="5"/>
      <c r="C31" s="5"/>
      <c r="D31" s="6"/>
      <c r="E31" s="12"/>
      <c r="F31" s="5"/>
      <c r="G31" s="5"/>
      <c r="H31" s="7"/>
      <c r="I31" s="7"/>
      <c r="J31" s="7"/>
      <c r="K31" s="7"/>
      <c r="L31" s="5"/>
      <c r="M31" s="5"/>
      <c r="N31" s="7"/>
      <c r="O31" s="10"/>
      <c r="P31" s="10"/>
      <c r="Q31" s="10"/>
      <c r="R31" s="12"/>
    </row>
  </sheetData>
  <conditionalFormatting sqref="K6:K29">
    <cfRule type="cellIs" dxfId="3" priority="2" operator="greaterThan">
      <formula>1.5</formula>
    </cfRule>
    <cfRule type="cellIs" dxfId="2" priority="3" operator="lessThan">
      <formula>1.5</formula>
    </cfRule>
    <cfRule type="cellIs" dxfId="1" priority="4" operator="between">
      <formula>-1.5</formula>
      <formula>1.5</formula>
    </cfRule>
  </conditionalFormatting>
  <conditionalFormatting sqref="K6:K29">
    <cfRule type="cellIs" dxfId="0" priority="1" operator="between">
      <formula>-1</formula>
      <formula>1</formula>
    </cfRule>
  </conditionalFormatting>
  <hyperlinks>
    <hyperlink ref="F1" r:id="rId1"/>
    <hyperlink ref="J1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2019-01-16T11:36:43Z</dcterms:created>
  <dcterms:modified xsi:type="dcterms:W3CDTF">2019-01-17T10:36:47Z</dcterms:modified>
</cp:coreProperties>
</file>